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jana\Desktop\ALBANEŽ\PLANOVI POSLOVANJA\Albanež 2023\"/>
    </mc:Choice>
  </mc:AlternateContent>
  <xr:revisionPtr revIDLastSave="0" documentId="13_ncr:1_{4D0A19A7-D236-4F90-8918-C35DA17BD5FD}" xr6:coauthVersionLast="47" xr6:coauthVersionMax="47" xr10:uidLastSave="{00000000-0000-0000-0000-000000000000}"/>
  <bookViews>
    <workbookView xWindow="0" yWindow="600" windowWidth="28800" windowHeight="15600" xr2:uid="{5317AEAA-D5FA-4CF5-8D72-BEEDA602F748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30" i="2"/>
  <c r="E31" i="2"/>
  <c r="E36" i="2"/>
  <c r="E37" i="2"/>
  <c r="E39" i="2"/>
  <c r="E40" i="2"/>
  <c r="D38" i="2"/>
  <c r="D35" i="2" s="1"/>
  <c r="E35" i="2" s="1"/>
  <c r="D27" i="2"/>
  <c r="E27" i="2" s="1"/>
  <c r="D28" i="2"/>
  <c r="E28" i="2" s="1"/>
  <c r="C35" i="2"/>
  <c r="C26" i="2"/>
  <c r="C25" i="2" s="1"/>
  <c r="C41" i="2" s="1"/>
  <c r="D17" i="2"/>
  <c r="D13" i="2"/>
  <c r="E13" i="2" s="1"/>
  <c r="E8" i="2"/>
  <c r="E9" i="2"/>
  <c r="E11" i="2"/>
  <c r="E12" i="2"/>
  <c r="E14" i="2"/>
  <c r="E15" i="2"/>
  <c r="E16" i="2"/>
  <c r="E18" i="2"/>
  <c r="D10" i="2"/>
  <c r="D7" i="2"/>
  <c r="E7" i="2" s="1"/>
  <c r="C10" i="2"/>
  <c r="C6" i="2"/>
  <c r="D26" i="2" l="1"/>
  <c r="E10" i="2"/>
  <c r="E38" i="2"/>
  <c r="C5" i="2"/>
  <c r="C19" i="2" s="1"/>
  <c r="E17" i="2"/>
  <c r="D6" i="2"/>
  <c r="E26" i="2" l="1"/>
  <c r="D25" i="2"/>
  <c r="E6" i="2"/>
  <c r="D5" i="2"/>
  <c r="E25" i="2" l="1"/>
  <c r="D41" i="2"/>
  <c r="E41" i="2" s="1"/>
  <c r="E5" i="2"/>
  <c r="D19" i="2"/>
  <c r="E19" i="2" s="1"/>
</calcChain>
</file>

<file path=xl/sharedStrings.xml><?xml version="1.0" encoding="utf-8"?>
<sst xmlns="http://schemas.openxmlformats.org/spreadsheetml/2006/main" count="39" uniqueCount="38">
  <si>
    <t xml:space="preserve">        b) Troškovi goriva i energije</t>
  </si>
  <si>
    <t xml:space="preserve">        c) Troškovi usluga</t>
  </si>
  <si>
    <t xml:space="preserve">   6. Ostali materijalni troškovi</t>
  </si>
  <si>
    <t xml:space="preserve">I. POSLOVNI RASHODI </t>
  </si>
  <si>
    <t xml:space="preserve">II. FINANCIJSKI RASHODI </t>
  </si>
  <si>
    <t xml:space="preserve">        a) Troškovi materijala i opreme </t>
  </si>
  <si>
    <t xml:space="preserve">   2. Troškovi zaposlenih (42)</t>
  </si>
  <si>
    <t xml:space="preserve">   3. Amortizacija (43)</t>
  </si>
  <si>
    <t xml:space="preserve">   4. Vrijednosna usklađenja (445)</t>
  </si>
  <si>
    <t xml:space="preserve">   5. Rezerviranja (450)</t>
  </si>
  <si>
    <t xml:space="preserve">   7. Ostali troškovi poslovanja (46)</t>
  </si>
  <si>
    <t xml:space="preserve">       a) Troškovi osiguranja</t>
  </si>
  <si>
    <t xml:space="preserve">      b) Ostale naknade zaposlenima</t>
  </si>
  <si>
    <t xml:space="preserve">   1. Materijalni troškovi (40+41)</t>
  </si>
  <si>
    <t xml:space="preserve">      c) Ostali troškovi poslovanja</t>
  </si>
  <si>
    <t xml:space="preserve">    UKUPNI RASHODI</t>
  </si>
  <si>
    <t>I. POSLOVNI PRIHODI</t>
  </si>
  <si>
    <t xml:space="preserve">        a) Pravne osobe</t>
  </si>
  <si>
    <t xml:space="preserve">        b) Fizičke osobe</t>
  </si>
  <si>
    <t xml:space="preserve">    3. Prihodi od komunalnih usluga</t>
  </si>
  <si>
    <t xml:space="preserve">        a) Održavanje oborinske odvodnje Općine Medulin</t>
  </si>
  <si>
    <t xml:space="preserve">        b) Komunalne usluge Kanal mastera</t>
  </si>
  <si>
    <t xml:space="preserve">    4. Prihodi od usluga iz redovite djelatnosti - Opći poslovi</t>
  </si>
  <si>
    <t xml:space="preserve">    5. Prihodi od priključaka fekalne kanalizacije</t>
  </si>
  <si>
    <t>II. FINANCIJSKI PRIHODI</t>
  </si>
  <si>
    <t xml:space="preserve">    6. Prihodi od naplata šteta</t>
  </si>
  <si>
    <t xml:space="preserve">    7. Odgođeno priznavanje prihoda</t>
  </si>
  <si>
    <t xml:space="preserve">    8. Ostali prihodi</t>
  </si>
  <si>
    <t xml:space="preserve">    UKUPNI PRIHODI</t>
  </si>
  <si>
    <t xml:space="preserve">    1. Prihodi od redovite djelatnosti odvodnje i pročišćavanja otpadnih voda</t>
  </si>
  <si>
    <t xml:space="preserve">    8. Ostali poslovni rashodi (48)</t>
  </si>
  <si>
    <t xml:space="preserve">    2. Prihodi od redovite djelatnosti pročišćavanja otpadnih voda - koncesija</t>
  </si>
  <si>
    <t>PLANIRANO 2023.</t>
  </si>
  <si>
    <t>OSTVARENO 2023.</t>
  </si>
  <si>
    <t>OSTV/PLAN</t>
  </si>
  <si>
    <t>PLANIRANO 2023</t>
  </si>
  <si>
    <t>OSTVARENO 2023</t>
  </si>
  <si>
    <t>REALIZACIJA FINANCIJSKOG PLANA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</si>
</sst>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#,##0.00\ [$€-1];\-#,##0.00\ [$€-1]"/>
    <numFmt numFmtId="166" formatCode="_-* #,##0.00\ [$€-1]_-;\-* #,##0.00\ [$€-1]_-;_-* &quot;-&quot;??\ [$€-1]_-;_-@_-"/>
    <numFmt numFmtId="167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2" borderId="1" xfId="1" applyNumberFormat="1" applyFont="1" applyFill="1" applyBorder="1" applyAlignment="1">
      <alignment vertical="center" wrapText="1"/>
    </xf>
    <xf numFmtId="166" fontId="6" fillId="0" borderId="1" xfId="1" applyNumberFormat="1" applyFont="1" applyBorder="1" applyAlignment="1">
      <alignment vertical="center" wrapText="1"/>
    </xf>
    <xf numFmtId="166" fontId="5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/>
    <xf numFmtId="167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167" fontId="10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0" fontId="2" fillId="0" borderId="1" xfId="0" applyFont="1" applyBorder="1"/>
    <xf numFmtId="167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8" fillId="0" borderId="1" xfId="0" applyFont="1" applyBorder="1" applyAlignment="1">
      <alignment wrapText="1"/>
    </xf>
    <xf numFmtId="166" fontId="3" fillId="0" borderId="1" xfId="1" applyNumberFormat="1" applyFont="1" applyBorder="1" applyAlignment="1">
      <alignment vertical="center" wrapText="1"/>
    </xf>
    <xf numFmtId="167" fontId="6" fillId="0" borderId="1" xfId="0" applyNumberFormat="1" applyFont="1" applyBorder="1" applyAlignment="1">
      <alignment vertical="center"/>
    </xf>
    <xf numFmtId="167" fontId="8" fillId="0" borderId="1" xfId="0" applyNumberFormat="1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8495-91B9-4CB4-BE83-518E358662EB}">
  <dimension ref="B2:J41"/>
  <sheetViews>
    <sheetView tabSelected="1" topLeftCell="A22" workbookViewId="0">
      <selection activeCell="L32" sqref="L32"/>
    </sheetView>
  </sheetViews>
  <sheetFormatPr defaultRowHeight="15" x14ac:dyDescent="0.25"/>
  <cols>
    <col min="2" max="2" width="37.85546875" customWidth="1"/>
    <col min="3" max="3" width="22.42578125" customWidth="1"/>
    <col min="4" max="4" width="16.7109375" customWidth="1"/>
    <col min="5" max="5" width="11.7109375" customWidth="1"/>
    <col min="7" max="8" width="11.5703125" bestFit="1" customWidth="1"/>
    <col min="10" max="10" width="11.5703125" bestFit="1" customWidth="1"/>
  </cols>
  <sheetData>
    <row r="2" spans="2:10" x14ac:dyDescent="0.25">
      <c r="B2" s="30" t="s">
        <v>37</v>
      </c>
      <c r="C2" s="30"/>
      <c r="D2" s="30"/>
      <c r="E2" s="30"/>
    </row>
    <row r="4" spans="2:10" x14ac:dyDescent="0.25">
      <c r="B4" s="13"/>
      <c r="C4" s="13" t="s">
        <v>32</v>
      </c>
      <c r="D4" s="19" t="s">
        <v>33</v>
      </c>
      <c r="E4" s="19" t="s">
        <v>34</v>
      </c>
    </row>
    <row r="5" spans="2:10" ht="18.75" customHeight="1" x14ac:dyDescent="0.25">
      <c r="B5" s="1" t="s">
        <v>16</v>
      </c>
      <c r="C5" s="7">
        <f>C6+C9+C10+C13+C14+C15+C16+C17</f>
        <v>1222160</v>
      </c>
      <c r="D5" s="17">
        <f>D6+D9+D10+D13+D14+D15+D16+D17</f>
        <v>1276498.71</v>
      </c>
      <c r="E5" s="18">
        <f>D5/C5</f>
        <v>1.0444612080251359</v>
      </c>
      <c r="G5" s="21"/>
      <c r="H5" s="20"/>
      <c r="I5" s="22"/>
      <c r="J5" s="20"/>
    </row>
    <row r="6" spans="2:10" ht="36.75" customHeight="1" x14ac:dyDescent="0.25">
      <c r="B6" s="2" t="s">
        <v>29</v>
      </c>
      <c r="C6" s="4">
        <f>C7+C8</f>
        <v>455000</v>
      </c>
      <c r="D6" s="16">
        <f>D8+D7</f>
        <v>395508.89</v>
      </c>
      <c r="E6" s="15">
        <f t="shared" ref="E6:E19" si="0">D6/C6</f>
        <v>0.86925030769230771</v>
      </c>
      <c r="G6" s="21"/>
      <c r="H6" s="20"/>
      <c r="I6" s="22"/>
      <c r="J6" s="20"/>
    </row>
    <row r="7" spans="2:10" ht="18.75" customHeight="1" x14ac:dyDescent="0.25">
      <c r="B7" s="3" t="s">
        <v>17</v>
      </c>
      <c r="C7" s="5">
        <v>240000</v>
      </c>
      <c r="D7" s="14">
        <f>133815.63+14769.59+77825.96</f>
        <v>226411.18</v>
      </c>
      <c r="E7" s="15">
        <f t="shared" si="0"/>
        <v>0.94337991666666665</v>
      </c>
    </row>
    <row r="8" spans="2:10" ht="20.25" customHeight="1" x14ac:dyDescent="0.25">
      <c r="B8" s="3" t="s">
        <v>18</v>
      </c>
      <c r="C8" s="5">
        <v>215000</v>
      </c>
      <c r="D8" s="14">
        <v>169097.71</v>
      </c>
      <c r="E8" s="15">
        <f t="shared" si="0"/>
        <v>0.78650097674418595</v>
      </c>
    </row>
    <row r="9" spans="2:10" ht="33" customHeight="1" x14ac:dyDescent="0.25">
      <c r="B9" s="2" t="s">
        <v>31</v>
      </c>
      <c r="C9" s="4">
        <v>60000</v>
      </c>
      <c r="D9" s="16">
        <v>47840.68</v>
      </c>
      <c r="E9" s="15">
        <f t="shared" si="0"/>
        <v>0.7973446666666667</v>
      </c>
      <c r="H9" s="20"/>
    </row>
    <row r="10" spans="2:10" ht="25.5" customHeight="1" x14ac:dyDescent="0.25">
      <c r="B10" s="2" t="s">
        <v>19</v>
      </c>
      <c r="C10" s="4">
        <f>C11+C12</f>
        <v>178660</v>
      </c>
      <c r="D10" s="16">
        <f>D11+D12</f>
        <v>175460.94</v>
      </c>
      <c r="E10" s="15">
        <f t="shared" si="0"/>
        <v>0.98209414530392924</v>
      </c>
    </row>
    <row r="11" spans="2:10" ht="36" customHeight="1" x14ac:dyDescent="0.25">
      <c r="B11" s="3" t="s">
        <v>20</v>
      </c>
      <c r="C11" s="6">
        <v>174660</v>
      </c>
      <c r="D11" s="14">
        <v>174657.94</v>
      </c>
      <c r="E11" s="15">
        <f t="shared" si="0"/>
        <v>0.99998820565670443</v>
      </c>
    </row>
    <row r="12" spans="2:10" ht="27" customHeight="1" x14ac:dyDescent="0.25">
      <c r="B12" s="3" t="s">
        <v>21</v>
      </c>
      <c r="C12" s="6">
        <v>4000</v>
      </c>
      <c r="D12" s="14">
        <v>803</v>
      </c>
      <c r="E12" s="15">
        <f t="shared" si="0"/>
        <v>0.20075000000000001</v>
      </c>
    </row>
    <row r="13" spans="2:10" ht="33.75" customHeight="1" x14ac:dyDescent="0.25">
      <c r="B13" s="2" t="s">
        <v>22</v>
      </c>
      <c r="C13" s="4">
        <v>5000</v>
      </c>
      <c r="D13" s="16">
        <f>3177.47</f>
        <v>3177.47</v>
      </c>
      <c r="E13" s="15">
        <f t="shared" si="0"/>
        <v>0.635494</v>
      </c>
    </row>
    <row r="14" spans="2:10" ht="31.5" customHeight="1" x14ac:dyDescent="0.25">
      <c r="B14" s="2" t="s">
        <v>23</v>
      </c>
      <c r="C14" s="4">
        <v>25000</v>
      </c>
      <c r="D14" s="16">
        <v>19597.169999999998</v>
      </c>
      <c r="E14" s="15">
        <f t="shared" si="0"/>
        <v>0.78388679999999988</v>
      </c>
    </row>
    <row r="15" spans="2:10" ht="26.25" customHeight="1" x14ac:dyDescent="0.25">
      <c r="B15" s="2" t="s">
        <v>25</v>
      </c>
      <c r="C15" s="4">
        <v>2000</v>
      </c>
      <c r="D15" s="16">
        <v>8463.4500000000007</v>
      </c>
      <c r="E15" s="15">
        <f t="shared" si="0"/>
        <v>4.231725</v>
      </c>
    </row>
    <row r="16" spans="2:10" ht="30" customHeight="1" x14ac:dyDescent="0.25">
      <c r="B16" s="2" t="s">
        <v>26</v>
      </c>
      <c r="C16" s="4">
        <v>480500</v>
      </c>
      <c r="D16" s="16">
        <v>583999.92000000004</v>
      </c>
      <c r="E16" s="15">
        <f t="shared" si="0"/>
        <v>1.2154004578563997</v>
      </c>
      <c r="H16" s="20"/>
    </row>
    <row r="17" spans="2:9" ht="23.25" customHeight="1" x14ac:dyDescent="0.25">
      <c r="B17" s="2" t="s">
        <v>27</v>
      </c>
      <c r="C17" s="4">
        <v>16000</v>
      </c>
      <c r="D17" s="16">
        <f>1424.8+40742.04+72.17+57.07+154.11</f>
        <v>42450.19</v>
      </c>
      <c r="E17" s="15">
        <f t="shared" si="0"/>
        <v>2.653136875</v>
      </c>
    </row>
    <row r="18" spans="2:9" ht="24.75" customHeight="1" x14ac:dyDescent="0.25">
      <c r="B18" s="1" t="s">
        <v>24</v>
      </c>
      <c r="C18" s="7">
        <v>100</v>
      </c>
      <c r="D18" s="17">
        <v>240.16</v>
      </c>
      <c r="E18" s="18">
        <f t="shared" si="0"/>
        <v>2.4016000000000002</v>
      </c>
    </row>
    <row r="19" spans="2:9" ht="20.25" customHeight="1" x14ac:dyDescent="0.25">
      <c r="B19" s="1" t="s">
        <v>28</v>
      </c>
      <c r="C19" s="7">
        <f>C5+C18</f>
        <v>1222260</v>
      </c>
      <c r="D19" s="7">
        <f>D5+D18</f>
        <v>1276738.8699999999</v>
      </c>
      <c r="E19" s="18">
        <f t="shared" si="0"/>
        <v>1.0445722432215732</v>
      </c>
    </row>
    <row r="20" spans="2:9" x14ac:dyDescent="0.25">
      <c r="B20" s="10"/>
      <c r="C20" s="11"/>
    </row>
    <row r="21" spans="2:9" x14ac:dyDescent="0.25">
      <c r="B21" s="12"/>
      <c r="C21" s="11"/>
    </row>
    <row r="22" spans="2:9" x14ac:dyDescent="0.25">
      <c r="C22" s="11"/>
    </row>
    <row r="24" spans="2:9" ht="20.100000000000001" customHeight="1" x14ac:dyDescent="0.25">
      <c r="B24" s="23"/>
      <c r="C24" s="23" t="s">
        <v>35</v>
      </c>
      <c r="D24" s="13" t="s">
        <v>36</v>
      </c>
      <c r="E24" s="13" t="s">
        <v>34</v>
      </c>
    </row>
    <row r="25" spans="2:9" ht="20.100000000000001" customHeight="1" x14ac:dyDescent="0.25">
      <c r="B25" s="1" t="s">
        <v>3</v>
      </c>
      <c r="C25" s="8">
        <f>C26+C30+C31+C32+C33+C34+C35+C39</f>
        <v>1208877</v>
      </c>
      <c r="D25" s="25">
        <f>D26+D30+D31+D32+D33+D34+D35+D39</f>
        <v>1283590.42</v>
      </c>
      <c r="E25" s="29">
        <f>D25/C25</f>
        <v>1.0618039883296646</v>
      </c>
      <c r="I25" s="22"/>
    </row>
    <row r="26" spans="2:9" ht="20.100000000000001" customHeight="1" x14ac:dyDescent="0.25">
      <c r="B26" s="2" t="s">
        <v>13</v>
      </c>
      <c r="C26" s="9">
        <f>C27+C28+C29</f>
        <v>360000</v>
      </c>
      <c r="D26" s="26">
        <f>D27+D28+D29</f>
        <v>421596.95</v>
      </c>
      <c r="E26" s="28">
        <f t="shared" ref="E26:E41" si="1">D26/C26</f>
        <v>1.171102638888889</v>
      </c>
      <c r="H26" s="20"/>
      <c r="I26" s="22"/>
    </row>
    <row r="27" spans="2:9" ht="20.100000000000001" customHeight="1" x14ac:dyDescent="0.25">
      <c r="B27" s="3" t="s">
        <v>5</v>
      </c>
      <c r="C27" s="24">
        <v>20000</v>
      </c>
      <c r="D27" s="27">
        <f>115710-D28</f>
        <v>18370.289999999994</v>
      </c>
      <c r="E27" s="28">
        <f t="shared" si="1"/>
        <v>0.91851449999999968</v>
      </c>
      <c r="I27" s="22"/>
    </row>
    <row r="28" spans="2:9" ht="20.100000000000001" customHeight="1" x14ac:dyDescent="0.25">
      <c r="B28" s="3" t="s">
        <v>0</v>
      </c>
      <c r="C28" s="24">
        <v>100000</v>
      </c>
      <c r="D28" s="27">
        <f>97339.71</f>
        <v>97339.71</v>
      </c>
      <c r="E28" s="28">
        <f t="shared" si="1"/>
        <v>0.97339710000000002</v>
      </c>
      <c r="I28" s="22"/>
    </row>
    <row r="29" spans="2:9" ht="20.100000000000001" customHeight="1" x14ac:dyDescent="0.25">
      <c r="B29" s="3" t="s">
        <v>1</v>
      </c>
      <c r="C29" s="24">
        <v>240000</v>
      </c>
      <c r="D29" s="27">
        <v>305886.95</v>
      </c>
      <c r="E29" s="28">
        <f t="shared" si="1"/>
        <v>1.2745289583333335</v>
      </c>
      <c r="I29" s="22"/>
    </row>
    <row r="30" spans="2:9" ht="20.100000000000001" customHeight="1" x14ac:dyDescent="0.25">
      <c r="B30" s="2" t="s">
        <v>6</v>
      </c>
      <c r="C30" s="9">
        <v>220000</v>
      </c>
      <c r="D30" s="26">
        <v>225549.48</v>
      </c>
      <c r="E30" s="28">
        <f t="shared" si="1"/>
        <v>1.0252249090909091</v>
      </c>
      <c r="H30" s="20"/>
      <c r="I30" s="22"/>
    </row>
    <row r="31" spans="2:9" ht="20.100000000000001" customHeight="1" x14ac:dyDescent="0.25">
      <c r="B31" s="2" t="s">
        <v>7</v>
      </c>
      <c r="C31" s="9">
        <v>552127</v>
      </c>
      <c r="D31" s="26">
        <v>554849.01</v>
      </c>
      <c r="E31" s="28">
        <f t="shared" si="1"/>
        <v>1.0049300432690305</v>
      </c>
      <c r="H31" s="20"/>
      <c r="I31" s="22"/>
    </row>
    <row r="32" spans="2:9" ht="20.100000000000001" customHeight="1" x14ac:dyDescent="0.25">
      <c r="B32" s="2" t="s">
        <v>8</v>
      </c>
      <c r="C32" s="9">
        <v>0</v>
      </c>
      <c r="D32" s="26">
        <v>0</v>
      </c>
      <c r="E32" s="28"/>
      <c r="I32" s="22"/>
    </row>
    <row r="33" spans="2:9" ht="20.100000000000001" customHeight="1" x14ac:dyDescent="0.25">
      <c r="B33" s="2" t="s">
        <v>9</v>
      </c>
      <c r="C33" s="9">
        <v>0</v>
      </c>
      <c r="D33" s="26">
        <v>0</v>
      </c>
      <c r="E33" s="28"/>
      <c r="I33" s="22"/>
    </row>
    <row r="34" spans="2:9" ht="20.100000000000001" customHeight="1" x14ac:dyDescent="0.25">
      <c r="B34" s="2" t="s">
        <v>2</v>
      </c>
      <c r="C34" s="9">
        <v>0</v>
      </c>
      <c r="D34" s="26">
        <v>0</v>
      </c>
      <c r="E34" s="28"/>
      <c r="I34" s="22"/>
    </row>
    <row r="35" spans="2:9" ht="20.100000000000001" customHeight="1" x14ac:dyDescent="0.25">
      <c r="B35" s="2" t="s">
        <v>10</v>
      </c>
      <c r="C35" s="9">
        <f>C36+C37+C38</f>
        <v>73250</v>
      </c>
      <c r="D35" s="26">
        <f>D36+D37+D38</f>
        <v>80223.59</v>
      </c>
      <c r="E35" s="28">
        <f t="shared" si="1"/>
        <v>1.0952025938566552</v>
      </c>
      <c r="H35" s="20"/>
      <c r="I35" s="22"/>
    </row>
    <row r="36" spans="2:9" ht="20.100000000000001" customHeight="1" x14ac:dyDescent="0.25">
      <c r="B36" s="3" t="s">
        <v>11</v>
      </c>
      <c r="C36" s="24">
        <v>20000</v>
      </c>
      <c r="D36" s="27">
        <v>15901.45</v>
      </c>
      <c r="E36" s="28">
        <f t="shared" si="1"/>
        <v>0.79507250000000007</v>
      </c>
      <c r="I36" s="22"/>
    </row>
    <row r="37" spans="2:9" ht="20.100000000000001" customHeight="1" x14ac:dyDescent="0.25">
      <c r="B37" s="3" t="s">
        <v>12</v>
      </c>
      <c r="C37" s="24">
        <v>23250</v>
      </c>
      <c r="D37" s="27">
        <v>38261.93</v>
      </c>
      <c r="E37" s="28">
        <f t="shared" si="1"/>
        <v>1.6456744086021506</v>
      </c>
      <c r="I37" s="22"/>
    </row>
    <row r="38" spans="2:9" ht="20.100000000000001" customHeight="1" x14ac:dyDescent="0.25">
      <c r="B38" s="3" t="s">
        <v>14</v>
      </c>
      <c r="C38" s="24">
        <v>30000</v>
      </c>
      <c r="D38" s="27">
        <f>80223.59-D36-D37</f>
        <v>26060.21</v>
      </c>
      <c r="E38" s="28">
        <f t="shared" si="1"/>
        <v>0.86867366666666668</v>
      </c>
      <c r="I38" s="22"/>
    </row>
    <row r="39" spans="2:9" ht="20.100000000000001" customHeight="1" x14ac:dyDescent="0.25">
      <c r="B39" s="2" t="s">
        <v>30</v>
      </c>
      <c r="C39" s="9">
        <v>3500</v>
      </c>
      <c r="D39" s="26">
        <v>1371.39</v>
      </c>
      <c r="E39" s="28">
        <f t="shared" si="1"/>
        <v>0.39182571428571433</v>
      </c>
      <c r="H39" s="20"/>
      <c r="I39" s="22"/>
    </row>
    <row r="40" spans="2:9" ht="20.100000000000001" customHeight="1" x14ac:dyDescent="0.25">
      <c r="B40" s="1" t="s">
        <v>4</v>
      </c>
      <c r="C40" s="8">
        <v>2000</v>
      </c>
      <c r="D40" s="25">
        <v>8594.3700000000008</v>
      </c>
      <c r="E40" s="29">
        <f t="shared" si="1"/>
        <v>4.2971850000000007</v>
      </c>
      <c r="I40" s="22"/>
    </row>
    <row r="41" spans="2:9" ht="20.100000000000001" customHeight="1" x14ac:dyDescent="0.25">
      <c r="B41" s="1" t="s">
        <v>15</v>
      </c>
      <c r="C41" s="8">
        <f>C25+C40</f>
        <v>1210877</v>
      </c>
      <c r="D41" s="25">
        <f>D25+D40</f>
        <v>1292184.79</v>
      </c>
      <c r="E41" s="29">
        <f t="shared" si="1"/>
        <v>1.0671478523417326</v>
      </c>
      <c r="I41" s="22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2022-12-16T12:34:24Z</cp:lastPrinted>
  <dcterms:created xsi:type="dcterms:W3CDTF">2022-02-03T11:30:26Z</dcterms:created>
  <dcterms:modified xsi:type="dcterms:W3CDTF">2025-01-24T06:27:13Z</dcterms:modified>
</cp:coreProperties>
</file>